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Входное сырье" sheetId="1" r:id="rId1"/>
    <sheet name="Лист1" sheetId="3" r:id="rId2"/>
    <sheet name="перечень ВС" sheetId="2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" l="1"/>
  <c r="D36" i="2"/>
  <c r="E36" i="2"/>
  <c r="F36" i="2"/>
  <c r="G36" i="2"/>
  <c r="H36" i="2"/>
  <c r="I36" i="2"/>
  <c r="J36" i="2"/>
  <c r="K36" i="2"/>
  <c r="L36" i="2"/>
  <c r="M36" i="2"/>
  <c r="N36" i="2"/>
  <c r="O8" i="2"/>
  <c r="O38" i="2" l="1"/>
  <c r="O37" i="2"/>
  <c r="O36" i="2"/>
  <c r="O34" i="2"/>
  <c r="O33" i="2"/>
  <c r="O32" i="2"/>
  <c r="O30" i="2"/>
  <c r="O29" i="2"/>
  <c r="O28" i="2"/>
  <c r="O26" i="2"/>
  <c r="O25" i="2"/>
  <c r="O24" i="2"/>
  <c r="O23" i="2"/>
  <c r="O21" i="2"/>
  <c r="O20" i="2"/>
  <c r="O19" i="2"/>
  <c r="O18" i="2"/>
  <c r="O16" i="2"/>
  <c r="O15" i="2"/>
  <c r="O14" i="2"/>
  <c r="O13" i="2"/>
  <c r="O12" i="2"/>
  <c r="O11" i="2"/>
  <c r="O9" i="2"/>
  <c r="O7" i="2"/>
  <c r="O6" i="2"/>
  <c r="N5" i="2" l="1"/>
  <c r="O5" i="2" s="1"/>
</calcChain>
</file>

<file path=xl/sharedStrings.xml><?xml version="1.0" encoding="utf-8"?>
<sst xmlns="http://schemas.openxmlformats.org/spreadsheetml/2006/main" count="116" uniqueCount="111">
  <si>
    <t>ж/д</t>
  </si>
  <si>
    <t>а/т</t>
  </si>
  <si>
    <t>мешки</t>
  </si>
  <si>
    <t>россыпь</t>
  </si>
  <si>
    <t>V</t>
  </si>
  <si>
    <t>№пп</t>
  </si>
  <si>
    <t>Перечень сырья поступающее в кормопроизводство</t>
  </si>
  <si>
    <t>Наименоввание сырья</t>
  </si>
  <si>
    <t>зерновые культуры</t>
  </si>
  <si>
    <t>Кукуруза</t>
  </si>
  <si>
    <t>премиксы</t>
  </si>
  <si>
    <t>премикс старт</t>
  </si>
  <si>
    <t>премикс-309КауМикс КРС</t>
  </si>
  <si>
    <t>Премикс П д/кур-несушек</t>
  </si>
  <si>
    <t>Премикс П д/молодн-несушек (развитие)</t>
  </si>
  <si>
    <t>Премикс рост-1</t>
  </si>
  <si>
    <t>шрота</t>
  </si>
  <si>
    <t>шрот подсолнечный</t>
  </si>
  <si>
    <t>Ячмень</t>
  </si>
  <si>
    <t>объем поставок по месяцам</t>
  </si>
  <si>
    <t>январь</t>
  </si>
  <si>
    <t>февраль</t>
  </si>
  <si>
    <t>март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</si>
  <si>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</si>
  <si>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</si>
  <si>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</si>
  <si>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</si>
  <si>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</si>
  <si>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</si>
  <si>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</si>
  <si>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* сырье подлежайшее входному контролю в лаборатории</t>
  </si>
  <si>
    <t>Пшеница фуражная*</t>
  </si>
  <si>
    <t>Овёс</t>
  </si>
  <si>
    <t>Шрот соевый</t>
  </si>
  <si>
    <t>Аминокислоты</t>
  </si>
  <si>
    <t>Лизин</t>
  </si>
  <si>
    <t>Метионин</t>
  </si>
  <si>
    <t>Треонин</t>
  </si>
  <si>
    <t>Сырьё животного происхождения</t>
  </si>
  <si>
    <t>Мука мясная</t>
  </si>
  <si>
    <t>Мука рыбная</t>
  </si>
  <si>
    <t>Гемоглобин</t>
  </si>
  <si>
    <t>Люпин экструдированный</t>
  </si>
  <si>
    <t>Масла и жиры</t>
  </si>
  <si>
    <t>Масло подсолнечное</t>
  </si>
  <si>
    <t>Жир птичий</t>
  </si>
  <si>
    <t>Минеральное сырьё</t>
  </si>
  <si>
    <t>Известняк</t>
  </si>
  <si>
    <t>Монокальцийфосфат</t>
  </si>
  <si>
    <t>апрель</t>
  </si>
  <si>
    <t>июль</t>
  </si>
  <si>
    <t>итого</t>
  </si>
  <si>
    <t>№ п/п</t>
  </si>
  <si>
    <t>Качественные показатели</t>
  </si>
  <si>
    <t>Вид поставки</t>
  </si>
  <si>
    <t>Зараженность вредителями</t>
  </si>
  <si>
    <t>мешкотара</t>
  </si>
  <si>
    <t>Наименование сырья</t>
  </si>
  <si>
    <t>Периодичность контроля</t>
  </si>
  <si>
    <t>Влажность, %</t>
  </si>
  <si>
    <t>Стоянка а/т пункт охраны / специалист охраны</t>
  </si>
  <si>
    <t>Место отбора / кто осуществляет отбор проб</t>
  </si>
  <si>
    <t>Комплектность документов/кто осуществляет проверку</t>
  </si>
  <si>
    <t xml:space="preserve">Норматив </t>
  </si>
  <si>
    <t>Сырой протеин, %</t>
  </si>
  <si>
    <t>Зерновой примеси, сорной примеси *, вредной примеси%</t>
  </si>
  <si>
    <t>По показателям органолептики и/или при влажности более 14,0%</t>
  </si>
  <si>
    <t xml:space="preserve">Пшеница кормовая </t>
  </si>
  <si>
    <t>В соответствии с требованием ГОСТ Р 54078-2010</t>
  </si>
  <si>
    <t>Спецификации, эВСД, ТТН,ТН (УПД), СФ, декларация соответствия, удостоверение качества, карантинный сертификат (в случае карантина) / кладовщик</t>
  </si>
  <si>
    <t xml:space="preserve">Не менее 10,5                          </t>
  </si>
  <si>
    <t>Не более 14,0</t>
  </si>
  <si>
    <t>Оператор отдела приемки грузов</t>
  </si>
  <si>
    <t xml:space="preserve"> Каждая а/т и каждый вагон</t>
  </si>
  <si>
    <t>Склад к/ц /кладовщик кормопроизводства/ сотрудник лаборатории</t>
  </si>
  <si>
    <t>Нормативный документ, способ осуществления контроля</t>
  </si>
  <si>
    <t>В т.ч. сорной примеси:  минеральной не более - 1,0; испорченных зерен - не более 0,1; В т.ч. вредные примеси:куколя не более - 0,5; спорынья и головня (в совокупности) -  0,1; семена горчака ползучего, вязеля разноцветного и софоры лисохвостной (в совокупности) - 0,1;  Семена гелиотропа и подмаренника - не допускаются</t>
  </si>
  <si>
    <t>Зерновой примеси, сорной примеси*, вредной примеси%</t>
  </si>
  <si>
    <t>Ж/Д: 1 проба из 6-ти вагонов от одного производителя. А/Т: На основании оргонолептики, но не менее 1 пробы в день поставки/ каждую первую партию от нового производителя</t>
  </si>
  <si>
    <t>Каждая а/т и каждый вагон</t>
  </si>
  <si>
    <t>Согласно ГОСТ</t>
  </si>
  <si>
    <t>Зерновая - не более 15 Сорная - не более 5 Вредная - не более 0,2</t>
  </si>
  <si>
    <t xml:space="preserve">Органолептика </t>
  </si>
  <si>
    <t>Микотоксины (афла-, охра-, т-2-токсины, ДОН, Зеараленон)</t>
  </si>
  <si>
    <t>Не допускается, кроме зараженности клещом не выше II степени</t>
  </si>
  <si>
    <t>Наименование</t>
  </si>
  <si>
    <t>Требования к качеству</t>
  </si>
  <si>
    <t>Цена без НДС, руб. за тонну</t>
  </si>
  <si>
    <t>Адрес доставки</t>
  </si>
  <si>
    <t>Требования к транспорту</t>
  </si>
  <si>
    <t>Условия оплаты</t>
  </si>
  <si>
    <t>Комплект документов</t>
  </si>
  <si>
    <t>Пшеница кормовая</t>
  </si>
  <si>
    <t>Протеин: не менее 10,5%,</t>
  </si>
  <si>
    <t>Влажность: не более 14%</t>
  </si>
  <si>
    <t>Зараженность вредителями не допускается ни живыми, ни мертвыми</t>
  </si>
  <si>
    <t xml:space="preserve"> Проросшие зерна до 2%</t>
  </si>
  <si>
    <t>Зерновая примесь не более 15,0%, сорная примесь не более 5%,</t>
  </si>
  <si>
    <t>вредная примесь не более 0,2%.</t>
  </si>
  <si>
    <t>В остальном качество должно соответствовать ГОСТ Р 54078-2010</t>
  </si>
  <si>
    <t>143325, Московская область, Наро-Фоминский район, пос. Новая Ольховка</t>
  </si>
  <si>
    <t>Станция Латышская,</t>
  </si>
  <si>
    <t>код 18340 – при поставке Железнодорожным транспортом</t>
  </si>
  <si>
    <t>Доставка Автотранспорт - только самосвалы с задним свалом без перегруза</t>
  </si>
  <si>
    <t>Железнодорожным транспортом – вагоны зерновозы, отгрузка не более 6-ти вагонов в день</t>
  </si>
  <si>
    <t>Отсрочка 5 банковских дней с даты поставки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</si>
  <si>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Декларация соответствия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</si>
  <si>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Протокол испытаний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</si>
  <si>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Ветеринарное свидетельство в системе Меркурий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</si>
  <si>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Запись в системе ФГИС-зерно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</si>
  <si>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Calibri"/>
        <family val="2"/>
        <charset val="204"/>
        <scheme val="minor"/>
      </rPr>
      <t>Карантинный сертификат (для подкарантинных зон)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</si>
</sst>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  <numFmt numFmtId="166" formatCode="#,##0.000;[Red]\-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indexed="5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2" borderId="1" xfId="0" applyFill="1" applyBorder="1"/>
    <xf numFmtId="0" fontId="0" fillId="0" borderId="5" xfId="0" applyBorder="1"/>
    <xf numFmtId="165" fontId="0" fillId="0" borderId="1" xfId="2" applyNumberFormat="1" applyFont="1" applyBorder="1"/>
    <xf numFmtId="164" fontId="8" fillId="3" borderId="7" xfId="1" applyNumberFormat="1" applyFont="1" applyFill="1" applyBorder="1" applyAlignment="1">
      <alignment horizontal="right" vertical="top" wrapText="1"/>
    </xf>
    <xf numFmtId="164" fontId="8" fillId="3" borderId="8" xfId="1" applyNumberFormat="1" applyFont="1" applyFill="1" applyBorder="1" applyAlignment="1">
      <alignment horizontal="right" vertical="top" wrapText="1"/>
    </xf>
    <xf numFmtId="0" fontId="3" fillId="0" borderId="1" xfId="0" applyFont="1" applyBorder="1"/>
    <xf numFmtId="164" fontId="8" fillId="3" borderId="11" xfId="1" applyNumberFormat="1" applyFont="1" applyFill="1" applyBorder="1" applyAlignment="1">
      <alignment horizontal="right" vertical="top" wrapText="1"/>
    </xf>
    <xf numFmtId="164" fontId="8" fillId="3" borderId="12" xfId="1" applyNumberFormat="1" applyFont="1" applyFill="1" applyBorder="1" applyAlignment="1">
      <alignment horizontal="right" vertical="top" wrapText="1"/>
    </xf>
    <xf numFmtId="164" fontId="8" fillId="3" borderId="1" xfId="1" applyNumberFormat="1" applyFont="1" applyFill="1" applyBorder="1" applyAlignment="1">
      <alignment horizontal="right" vertical="top" wrapText="1"/>
    </xf>
    <xf numFmtId="164" fontId="8" fillId="3" borderId="0" xfId="1" applyNumberFormat="1" applyFont="1" applyFill="1" applyBorder="1" applyAlignment="1">
      <alignment horizontal="right" vertical="top" wrapText="1"/>
    </xf>
    <xf numFmtId="0" fontId="3" fillId="0" borderId="5" xfId="0" applyFont="1" applyBorder="1"/>
    <xf numFmtId="166" fontId="8" fillId="3" borderId="7" xfId="1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 indent="2"/>
    </xf>
    <xf numFmtId="0" fontId="0" fillId="5" borderId="1" xfId="0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Обычный" xfId="0" builtinId="0"/>
    <cellStyle name="Обычный_перечень ВС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="70" zoomScaleNormal="70" workbookViewId="0">
      <pane xSplit="2" ySplit="8" topLeftCell="C9" activePane="bottomRight" state="frozen"/>
      <selection pane="topRight" activeCell="D1" sqref="D1"/>
      <selection pane="bottomLeft" activeCell="A4" sqref="A4"/>
      <selection pane="bottomRight" activeCell="B2" sqref="B2:I2"/>
    </sheetView>
  </sheetViews>
  <sheetFormatPr defaultRowHeight="12.75" x14ac:dyDescent="0.25"/>
  <cols>
    <col min="1" max="1" width="5" style="16" customWidth="1"/>
    <col min="2" max="2" width="17.42578125" style="16" customWidth="1"/>
    <col min="3" max="3" width="26.85546875" style="16" customWidth="1"/>
    <col min="4" max="4" width="4" style="16" customWidth="1"/>
    <col min="5" max="5" width="5.28515625" style="16" customWidth="1"/>
    <col min="6" max="6" width="4.42578125" style="16" customWidth="1"/>
    <col min="7" max="7" width="5.7109375" style="16" customWidth="1"/>
    <col min="8" max="8" width="25.140625" style="17" customWidth="1"/>
    <col min="9" max="9" width="27" style="17" customWidth="1"/>
    <col min="10" max="10" width="19.85546875" style="16" customWidth="1"/>
    <col min="11" max="11" width="12" style="16" customWidth="1"/>
    <col min="12" max="12" width="14.140625" style="16" customWidth="1"/>
    <col min="13" max="13" width="16" style="16" customWidth="1"/>
    <col min="14" max="14" width="26.140625" style="18" customWidth="1"/>
    <col min="15" max="16384" width="9.140625" style="16"/>
  </cols>
  <sheetData>
    <row r="1" spans="1:14" ht="26.25" x14ac:dyDescent="0.25">
      <c r="B1" s="47"/>
      <c r="C1" s="47"/>
      <c r="D1" s="47"/>
      <c r="E1" s="47"/>
      <c r="F1" s="47"/>
      <c r="G1" s="47"/>
      <c r="H1" s="47"/>
      <c r="I1" s="47"/>
      <c r="J1" s="19"/>
      <c r="K1" s="19"/>
      <c r="L1" s="19"/>
      <c r="M1" s="38"/>
      <c r="N1" s="38"/>
    </row>
    <row r="2" spans="1:14" ht="34.5" customHeight="1" x14ac:dyDescent="0.25">
      <c r="B2" s="46"/>
      <c r="C2" s="46"/>
      <c r="D2" s="46"/>
      <c r="E2" s="46"/>
      <c r="F2" s="46"/>
      <c r="G2" s="46"/>
      <c r="H2" s="46"/>
      <c r="I2" s="46"/>
      <c r="J2" s="19"/>
      <c r="K2" s="19"/>
      <c r="L2" s="19"/>
      <c r="M2" s="38"/>
      <c r="N2" s="38"/>
    </row>
    <row r="3" spans="1:14" ht="42" customHeight="1" x14ac:dyDescent="0.25">
      <c r="B3" s="46"/>
      <c r="C3" s="46"/>
      <c r="D3" s="46"/>
      <c r="E3" s="46"/>
      <c r="F3" s="46"/>
      <c r="G3" s="46"/>
      <c r="H3" s="46"/>
      <c r="I3" s="23"/>
      <c r="J3" s="19"/>
      <c r="K3" s="19"/>
      <c r="L3" s="19"/>
      <c r="M3" s="38"/>
      <c r="N3" s="38"/>
    </row>
    <row r="4" spans="1:14" ht="15" customHeight="1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2.75" customHeight="1" thickBot="1" x14ac:dyDescent="0.3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39" customHeight="1" x14ac:dyDescent="0.25">
      <c r="A6" s="31" t="s">
        <v>52</v>
      </c>
      <c r="B6" s="34" t="s">
        <v>57</v>
      </c>
      <c r="C6" s="31" t="s">
        <v>75</v>
      </c>
      <c r="D6" s="49" t="s">
        <v>54</v>
      </c>
      <c r="E6" s="49"/>
      <c r="F6" s="49"/>
      <c r="G6" s="49"/>
      <c r="H6" s="31" t="s">
        <v>53</v>
      </c>
      <c r="I6" s="39" t="s">
        <v>63</v>
      </c>
      <c r="J6" s="39" t="s">
        <v>58</v>
      </c>
      <c r="K6" s="42" t="s">
        <v>61</v>
      </c>
      <c r="L6" s="43"/>
      <c r="M6" s="44"/>
      <c r="N6" s="39" t="s">
        <v>62</v>
      </c>
    </row>
    <row r="7" spans="1:14" ht="16.5" x14ac:dyDescent="0.25">
      <c r="A7" s="32"/>
      <c r="B7" s="35"/>
      <c r="C7" s="32"/>
      <c r="D7" s="41" t="s">
        <v>0</v>
      </c>
      <c r="E7" s="41"/>
      <c r="F7" s="41" t="s">
        <v>1</v>
      </c>
      <c r="G7" s="41"/>
      <c r="H7" s="32"/>
      <c r="I7" s="40"/>
      <c r="J7" s="40"/>
      <c r="K7" s="20" t="s">
        <v>0</v>
      </c>
      <c r="L7" s="20" t="s">
        <v>1</v>
      </c>
      <c r="M7" s="20" t="s">
        <v>56</v>
      </c>
      <c r="N7" s="40"/>
    </row>
    <row r="8" spans="1:14" ht="71.25" customHeight="1" x14ac:dyDescent="0.25">
      <c r="A8" s="32"/>
      <c r="B8" s="35"/>
      <c r="C8" s="32"/>
      <c r="D8" s="21" t="s">
        <v>2</v>
      </c>
      <c r="E8" s="21" t="s">
        <v>3</v>
      </c>
      <c r="F8" s="21" t="s">
        <v>2</v>
      </c>
      <c r="G8" s="21" t="s">
        <v>3</v>
      </c>
      <c r="H8" s="32"/>
      <c r="I8" s="40"/>
      <c r="J8" s="40"/>
      <c r="K8" s="22"/>
      <c r="L8" s="22"/>
      <c r="M8" s="22"/>
      <c r="N8" s="40"/>
    </row>
    <row r="9" spans="1:14" ht="112.7" customHeight="1" x14ac:dyDescent="0.25">
      <c r="A9" s="36">
        <v>1</v>
      </c>
      <c r="B9" s="48" t="s">
        <v>67</v>
      </c>
      <c r="C9" s="48" t="s">
        <v>68</v>
      </c>
      <c r="D9" s="48"/>
      <c r="E9" s="48" t="s">
        <v>4</v>
      </c>
      <c r="F9" s="48"/>
      <c r="G9" s="48" t="s">
        <v>4</v>
      </c>
      <c r="H9" s="24" t="s">
        <v>64</v>
      </c>
      <c r="I9" s="25" t="s">
        <v>70</v>
      </c>
      <c r="J9" s="52" t="s">
        <v>73</v>
      </c>
      <c r="K9" s="53" t="s">
        <v>72</v>
      </c>
      <c r="L9" s="52" t="s">
        <v>60</v>
      </c>
      <c r="M9" s="52" t="s">
        <v>74</v>
      </c>
      <c r="N9" s="50" t="s">
        <v>69</v>
      </c>
    </row>
    <row r="10" spans="1:14" ht="81.95" customHeight="1" x14ac:dyDescent="0.25">
      <c r="A10" s="36"/>
      <c r="B10" s="30"/>
      <c r="C10" s="30"/>
      <c r="D10" s="30"/>
      <c r="E10" s="30"/>
      <c r="F10" s="30"/>
      <c r="G10" s="30"/>
      <c r="H10" s="24" t="s">
        <v>59</v>
      </c>
      <c r="I10" s="24" t="s">
        <v>71</v>
      </c>
      <c r="J10" s="52"/>
      <c r="K10" s="53"/>
      <c r="L10" s="52"/>
      <c r="M10" s="52"/>
      <c r="N10" s="50"/>
    </row>
    <row r="11" spans="1:14" ht="48.2" customHeight="1" x14ac:dyDescent="0.25">
      <c r="A11" s="36"/>
      <c r="B11" s="30"/>
      <c r="C11" s="30"/>
      <c r="D11" s="30"/>
      <c r="E11" s="30"/>
      <c r="F11" s="30"/>
      <c r="G11" s="30"/>
      <c r="H11" s="24" t="s">
        <v>82</v>
      </c>
      <c r="I11" s="24" t="s">
        <v>80</v>
      </c>
      <c r="J11" s="24" t="s">
        <v>79</v>
      </c>
      <c r="K11" s="53"/>
      <c r="L11" s="52"/>
      <c r="M11" s="52"/>
      <c r="N11" s="50"/>
    </row>
    <row r="12" spans="1:14" ht="75.599999999999994" customHeight="1" x14ac:dyDescent="0.25">
      <c r="A12" s="36"/>
      <c r="B12" s="30"/>
      <c r="C12" s="30"/>
      <c r="D12" s="30"/>
      <c r="E12" s="30"/>
      <c r="F12" s="30"/>
      <c r="G12" s="30"/>
      <c r="H12" s="24" t="s">
        <v>77</v>
      </c>
      <c r="I12" s="25" t="s">
        <v>81</v>
      </c>
      <c r="J12" s="52" t="s">
        <v>78</v>
      </c>
      <c r="K12" s="53"/>
      <c r="L12" s="52"/>
      <c r="M12" s="52"/>
      <c r="N12" s="50"/>
    </row>
    <row r="13" spans="1:14" ht="94.5" customHeight="1" x14ac:dyDescent="0.25">
      <c r="A13" s="36"/>
      <c r="B13" s="30"/>
      <c r="C13" s="30"/>
      <c r="D13" s="30"/>
      <c r="E13" s="30"/>
      <c r="F13" s="30"/>
      <c r="G13" s="30"/>
      <c r="H13" s="48" t="s">
        <v>65</v>
      </c>
      <c r="I13" s="37" t="s">
        <v>76</v>
      </c>
      <c r="J13" s="52"/>
      <c r="K13" s="53"/>
      <c r="L13" s="52"/>
      <c r="M13" s="52"/>
      <c r="N13" s="50"/>
    </row>
    <row r="14" spans="1:14" ht="67.5" customHeight="1" x14ac:dyDescent="0.25">
      <c r="A14" s="36"/>
      <c r="B14" s="30"/>
      <c r="C14" s="30"/>
      <c r="D14" s="30"/>
      <c r="E14" s="30"/>
      <c r="F14" s="30"/>
      <c r="G14" s="30"/>
      <c r="H14" s="30"/>
      <c r="I14" s="33"/>
      <c r="J14" s="52"/>
      <c r="K14" s="53"/>
      <c r="L14" s="52"/>
      <c r="M14" s="52"/>
      <c r="N14" s="50"/>
    </row>
    <row r="15" spans="1:14" ht="53.25" customHeight="1" x14ac:dyDescent="0.25">
      <c r="A15" s="36"/>
      <c r="B15" s="30"/>
      <c r="C15" s="30"/>
      <c r="D15" s="30"/>
      <c r="E15" s="30"/>
      <c r="F15" s="30"/>
      <c r="G15" s="30"/>
      <c r="H15" s="30"/>
      <c r="I15" s="33"/>
      <c r="J15" s="52"/>
      <c r="K15" s="53"/>
      <c r="L15" s="52"/>
      <c r="M15" s="52"/>
      <c r="N15" s="50"/>
    </row>
    <row r="16" spans="1:14" ht="44.25" customHeight="1" x14ac:dyDescent="0.25">
      <c r="A16" s="36"/>
      <c r="B16" s="30"/>
      <c r="C16" s="30"/>
      <c r="D16" s="30"/>
      <c r="E16" s="30"/>
      <c r="F16" s="30"/>
      <c r="G16" s="30"/>
      <c r="H16" s="30"/>
      <c r="I16" s="33"/>
      <c r="J16" s="52"/>
      <c r="K16" s="53"/>
      <c r="L16" s="52"/>
      <c r="M16" s="52"/>
      <c r="N16" s="50"/>
    </row>
    <row r="17" spans="1:14" ht="48" customHeight="1" x14ac:dyDescent="0.25">
      <c r="A17" s="36"/>
      <c r="B17" s="30"/>
      <c r="C17" s="30"/>
      <c r="D17" s="30"/>
      <c r="E17" s="30"/>
      <c r="F17" s="30"/>
      <c r="G17" s="30"/>
      <c r="H17" s="30"/>
      <c r="I17" s="33"/>
      <c r="J17" s="52"/>
      <c r="K17" s="53"/>
      <c r="L17" s="52"/>
      <c r="M17" s="52"/>
      <c r="N17" s="50"/>
    </row>
    <row r="18" spans="1:14" ht="52.5" customHeight="1" x14ac:dyDescent="0.25">
      <c r="A18" s="36"/>
      <c r="B18" s="30"/>
      <c r="C18" s="30"/>
      <c r="D18" s="30"/>
      <c r="E18" s="30"/>
      <c r="F18" s="30"/>
      <c r="G18" s="30"/>
      <c r="H18" s="24" t="s">
        <v>55</v>
      </c>
      <c r="I18" s="24" t="s">
        <v>84</v>
      </c>
      <c r="J18" s="52"/>
      <c r="K18" s="53"/>
      <c r="L18" s="52"/>
      <c r="M18" s="52"/>
      <c r="N18" s="50"/>
    </row>
    <row r="19" spans="1:14" ht="148.5" customHeight="1" x14ac:dyDescent="0.25">
      <c r="A19" s="36"/>
      <c r="B19" s="51"/>
      <c r="C19" s="51"/>
      <c r="D19" s="51"/>
      <c r="E19" s="51"/>
      <c r="F19" s="51"/>
      <c r="G19" s="51"/>
      <c r="H19" s="25" t="s">
        <v>83</v>
      </c>
      <c r="I19" s="25"/>
      <c r="J19" s="25" t="s">
        <v>66</v>
      </c>
      <c r="K19" s="53"/>
      <c r="L19" s="52"/>
      <c r="M19" s="52"/>
      <c r="N19" s="50"/>
    </row>
  </sheetData>
  <mergeCells count="33">
    <mergeCell ref="J6:J8"/>
    <mergeCell ref="M9:M19"/>
    <mergeCell ref="L9:L19"/>
    <mergeCell ref="K9:K19"/>
    <mergeCell ref="J12:J18"/>
    <mergeCell ref="J9:J10"/>
    <mergeCell ref="I13:I17"/>
    <mergeCell ref="N9:N19"/>
    <mergeCell ref="B1:I1"/>
    <mergeCell ref="B3:H3"/>
    <mergeCell ref="H13:H17"/>
    <mergeCell ref="H6:H8"/>
    <mergeCell ref="I6:I8"/>
    <mergeCell ref="C9:C19"/>
    <mergeCell ref="C6:C8"/>
    <mergeCell ref="D6:G6"/>
    <mergeCell ref="D9:D19"/>
    <mergeCell ref="G9:G19"/>
    <mergeCell ref="E9:E19"/>
    <mergeCell ref="F9:F19"/>
    <mergeCell ref="M1:N1"/>
    <mergeCell ref="M2:N2"/>
    <mergeCell ref="M3:N3"/>
    <mergeCell ref="D7:E7"/>
    <mergeCell ref="F7:G7"/>
    <mergeCell ref="N6:N8"/>
    <mergeCell ref="K6:M6"/>
    <mergeCell ref="B4:N5"/>
    <mergeCell ref="B2:I2"/>
    <mergeCell ref="A6:A8"/>
    <mergeCell ref="B9:B19"/>
    <mergeCell ref="B6:B8"/>
    <mergeCell ref="A9:A19"/>
  </mergeCells>
  <phoneticPr fontId="11" type="noConversion"/>
  <pageMargins left="3.937007874015748E-2" right="3.937007874015748E-2" top="0.35433070866141736" bottom="0.35433070866141736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workbookViewId="0">
      <selection activeCell="C14" sqref="C14"/>
    </sheetView>
  </sheetViews>
  <sheetFormatPr defaultRowHeight="15" x14ac:dyDescent="0.25"/>
  <cols>
    <col min="2" max="2" width="17.42578125" customWidth="1"/>
    <col min="3" max="3" width="27.140625" customWidth="1"/>
    <col min="4" max="4" width="23" customWidth="1"/>
    <col min="5" max="5" width="19.5703125" customWidth="1"/>
    <col min="6" max="6" width="22" customWidth="1"/>
    <col min="7" max="7" width="23.7109375" customWidth="1"/>
    <col min="8" max="8" width="12.42578125" customWidth="1"/>
    <col min="9" max="9" width="29.42578125" customWidth="1"/>
  </cols>
  <sheetData>
    <row r="3" spans="2:9" ht="30" x14ac:dyDescent="0.25">
      <c r="B3" s="26" t="s">
        <v>85</v>
      </c>
      <c r="C3" s="26" t="s">
        <v>86</v>
      </c>
      <c r="D3" s="26" t="s">
        <v>87</v>
      </c>
      <c r="E3" s="26"/>
      <c r="F3" s="26" t="s">
        <v>88</v>
      </c>
      <c r="G3" s="26" t="s">
        <v>89</v>
      </c>
      <c r="H3" s="26" t="s">
        <v>90</v>
      </c>
      <c r="I3" s="26" t="s">
        <v>91</v>
      </c>
    </row>
    <row r="4" spans="2:9" ht="60" x14ac:dyDescent="0.25">
      <c r="B4" s="54" t="s">
        <v>92</v>
      </c>
      <c r="C4" s="27"/>
      <c r="D4" s="55">
        <v>10000</v>
      </c>
      <c r="E4" s="54"/>
      <c r="F4" s="27" t="s">
        <v>100</v>
      </c>
      <c r="G4" s="27" t="s">
        <v>103</v>
      </c>
      <c r="H4" s="54" t="s">
        <v>105</v>
      </c>
      <c r="I4" s="28" t="s">
        <v>106</v>
      </c>
    </row>
    <row r="5" spans="2:9" x14ac:dyDescent="0.25">
      <c r="B5" s="54"/>
      <c r="C5" s="27" t="s">
        <v>93</v>
      </c>
      <c r="D5" s="55"/>
      <c r="E5" s="54"/>
      <c r="F5" s="27"/>
      <c r="G5" s="27"/>
      <c r="H5" s="54"/>
      <c r="I5" s="28" t="s">
        <v>107</v>
      </c>
    </row>
    <row r="6" spans="2:9" ht="75" x14ac:dyDescent="0.25">
      <c r="B6" s="54"/>
      <c r="C6" s="27" t="s">
        <v>94</v>
      </c>
      <c r="D6" s="55"/>
      <c r="E6" s="54"/>
      <c r="F6" s="27"/>
      <c r="G6" s="27" t="s">
        <v>104</v>
      </c>
      <c r="H6" s="54"/>
      <c r="I6" s="28" t="s">
        <v>108</v>
      </c>
    </row>
    <row r="7" spans="2:9" ht="30" x14ac:dyDescent="0.25">
      <c r="B7" s="54"/>
      <c r="C7" s="27"/>
      <c r="D7" s="55"/>
      <c r="E7" s="54"/>
      <c r="F7" s="27" t="s">
        <v>101</v>
      </c>
      <c r="G7" s="27"/>
      <c r="H7" s="54"/>
      <c r="I7" s="28" t="s">
        <v>109</v>
      </c>
    </row>
    <row r="8" spans="2:9" ht="60" x14ac:dyDescent="0.25">
      <c r="B8" s="54"/>
      <c r="C8" s="27" t="s">
        <v>95</v>
      </c>
      <c r="D8" s="55"/>
      <c r="E8" s="54"/>
      <c r="F8" s="27" t="s">
        <v>102</v>
      </c>
      <c r="G8" s="29"/>
      <c r="H8" s="54"/>
      <c r="I8" s="28" t="s">
        <v>110</v>
      </c>
    </row>
    <row r="9" spans="2:9" x14ac:dyDescent="0.25">
      <c r="B9" s="54"/>
      <c r="C9" s="27"/>
      <c r="D9" s="55"/>
      <c r="E9" s="54"/>
      <c r="F9" s="29"/>
      <c r="G9" s="29"/>
      <c r="H9" s="54"/>
      <c r="I9" s="29"/>
    </row>
    <row r="10" spans="2:9" x14ac:dyDescent="0.25">
      <c r="B10" s="54"/>
      <c r="C10" s="27" t="s">
        <v>96</v>
      </c>
      <c r="D10" s="55"/>
      <c r="E10" s="54"/>
      <c r="F10" s="29"/>
      <c r="G10" s="29"/>
      <c r="H10" s="54"/>
      <c r="I10" s="29"/>
    </row>
    <row r="11" spans="2:9" x14ac:dyDescent="0.25">
      <c r="B11" s="54"/>
      <c r="C11" s="27"/>
      <c r="D11" s="55"/>
      <c r="E11" s="54"/>
      <c r="F11" s="29"/>
      <c r="G11" s="29"/>
      <c r="H11" s="54"/>
      <c r="I11" s="29"/>
    </row>
    <row r="12" spans="2:9" ht="45" x14ac:dyDescent="0.25">
      <c r="B12" s="54"/>
      <c r="C12" s="27" t="s">
        <v>97</v>
      </c>
      <c r="D12" s="55"/>
      <c r="E12" s="54"/>
      <c r="F12" s="29"/>
      <c r="G12" s="29"/>
      <c r="H12" s="54"/>
      <c r="I12" s="29"/>
    </row>
    <row r="13" spans="2:9" ht="30" x14ac:dyDescent="0.25">
      <c r="B13" s="54"/>
      <c r="C13" s="27" t="s">
        <v>98</v>
      </c>
      <c r="D13" s="55"/>
      <c r="E13" s="54"/>
      <c r="F13" s="29"/>
      <c r="G13" s="29"/>
      <c r="H13" s="54"/>
      <c r="I13" s="29"/>
    </row>
    <row r="14" spans="2:9" x14ac:dyDescent="0.25">
      <c r="B14" s="54"/>
      <c r="C14" s="27"/>
      <c r="D14" s="55"/>
      <c r="E14" s="54"/>
      <c r="F14" s="29"/>
      <c r="G14" s="29"/>
      <c r="H14" s="54"/>
      <c r="I14" s="29"/>
    </row>
    <row r="15" spans="2:9" ht="45" x14ac:dyDescent="0.25">
      <c r="B15" s="54"/>
      <c r="C15" s="27" t="s">
        <v>99</v>
      </c>
      <c r="D15" s="55"/>
      <c r="E15" s="54"/>
      <c r="F15" s="29"/>
      <c r="G15" s="29"/>
      <c r="H15" s="54"/>
      <c r="I15" s="29"/>
    </row>
    <row r="16" spans="2:9" x14ac:dyDescent="0.25">
      <c r="B16" s="54"/>
      <c r="C16" s="27"/>
      <c r="D16" s="55"/>
      <c r="E16" s="54"/>
      <c r="F16" s="29"/>
      <c r="G16" s="29"/>
      <c r="H16" s="54"/>
      <c r="I16" s="29"/>
    </row>
  </sheetData>
  <mergeCells count="4">
    <mergeCell ref="B4:B16"/>
    <mergeCell ref="D4:D16"/>
    <mergeCell ref="E4:E16"/>
    <mergeCell ref="H4:H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B2" workbookViewId="0">
      <selection activeCell="K16" sqref="K16"/>
    </sheetView>
  </sheetViews>
  <sheetFormatPr defaultRowHeight="15" x14ac:dyDescent="0.25"/>
  <cols>
    <col min="2" max="2" width="39.7109375" customWidth="1"/>
    <col min="3" max="14" width="12.7109375" customWidth="1"/>
    <col min="15" max="15" width="15.7109375" customWidth="1"/>
  </cols>
  <sheetData>
    <row r="1" spans="1:15" ht="36" customHeight="1" x14ac:dyDescent="0.3">
      <c r="B1" s="2" t="s">
        <v>6</v>
      </c>
    </row>
    <row r="2" spans="1:15" x14ac:dyDescent="0.25">
      <c r="A2" s="1" t="s">
        <v>5</v>
      </c>
      <c r="B2" s="1" t="s">
        <v>7</v>
      </c>
      <c r="C2" s="56" t="s">
        <v>19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"/>
    </row>
    <row r="3" spans="1:15" x14ac:dyDescent="0.25">
      <c r="A3" s="1"/>
      <c r="B3" s="1"/>
      <c r="C3" s="1" t="s">
        <v>20</v>
      </c>
      <c r="D3" s="1" t="s">
        <v>21</v>
      </c>
      <c r="E3" s="1" t="s">
        <v>22</v>
      </c>
      <c r="F3" s="1" t="s">
        <v>49</v>
      </c>
      <c r="G3" s="1" t="s">
        <v>23</v>
      </c>
      <c r="H3" s="1" t="s">
        <v>24</v>
      </c>
      <c r="I3" s="1" t="s">
        <v>50</v>
      </c>
      <c r="J3" s="1" t="s">
        <v>25</v>
      </c>
      <c r="K3" s="1" t="s">
        <v>26</v>
      </c>
      <c r="L3" s="1" t="s">
        <v>27</v>
      </c>
      <c r="M3" s="1" t="s">
        <v>28</v>
      </c>
      <c r="N3" s="5" t="s">
        <v>29</v>
      </c>
      <c r="O3" s="1" t="s">
        <v>51</v>
      </c>
    </row>
    <row r="4" spans="1:15" x14ac:dyDescent="0.25">
      <c r="A4" s="1"/>
      <c r="B4" s="4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</row>
    <row r="5" spans="1:15" x14ac:dyDescent="0.25">
      <c r="A5" s="1"/>
      <c r="B5" s="1" t="s">
        <v>31</v>
      </c>
      <c r="C5" s="7">
        <v>4982120</v>
      </c>
      <c r="D5" s="7">
        <v>7508080</v>
      </c>
      <c r="E5" s="7">
        <v>9873950</v>
      </c>
      <c r="F5" s="7">
        <v>2781960</v>
      </c>
      <c r="G5" s="7">
        <v>4040430</v>
      </c>
      <c r="H5" s="7">
        <v>3122040</v>
      </c>
      <c r="I5" s="7">
        <v>7964300</v>
      </c>
      <c r="J5" s="7">
        <v>11624090</v>
      </c>
      <c r="K5" s="7">
        <v>7361620</v>
      </c>
      <c r="L5" s="7">
        <v>5028110</v>
      </c>
      <c r="M5" s="7">
        <v>6273770</v>
      </c>
      <c r="N5" s="8">
        <f>8464740+25720</f>
        <v>8490460</v>
      </c>
      <c r="O5" s="6">
        <f>SUM(C5:N5)</f>
        <v>79050930</v>
      </c>
    </row>
    <row r="6" spans="1:15" x14ac:dyDescent="0.25">
      <c r="A6" s="1"/>
      <c r="B6" s="1" t="s">
        <v>9</v>
      </c>
      <c r="C6" s="7">
        <v>1704070</v>
      </c>
      <c r="D6" s="7">
        <v>1068190</v>
      </c>
      <c r="E6" s="7">
        <v>1859720</v>
      </c>
      <c r="F6" s="7">
        <v>1207410</v>
      </c>
      <c r="G6" s="7">
        <v>2247750</v>
      </c>
      <c r="H6" s="7">
        <v>814760</v>
      </c>
      <c r="I6" s="7">
        <v>4560700</v>
      </c>
      <c r="J6" s="9">
        <v>0</v>
      </c>
      <c r="K6" s="9">
        <v>0</v>
      </c>
      <c r="L6" s="7">
        <v>2493390</v>
      </c>
      <c r="M6" s="7">
        <v>1792380</v>
      </c>
      <c r="N6" s="8">
        <v>1790250</v>
      </c>
      <c r="O6" s="6">
        <f t="shared" ref="O6:O37" si="0">SUM(C6:N6)</f>
        <v>19538620</v>
      </c>
    </row>
    <row r="7" spans="1:15" x14ac:dyDescent="0.25">
      <c r="A7" s="1"/>
      <c r="B7" s="1" t="s">
        <v>18</v>
      </c>
      <c r="C7" s="10">
        <v>60280</v>
      </c>
      <c r="D7" s="10">
        <v>59180</v>
      </c>
      <c r="E7" s="10">
        <v>61330</v>
      </c>
      <c r="F7" s="7">
        <v>34070</v>
      </c>
      <c r="G7" s="10">
        <v>133020</v>
      </c>
      <c r="H7" s="10">
        <v>15570</v>
      </c>
      <c r="I7" s="7">
        <v>91820</v>
      </c>
      <c r="J7" s="10">
        <v>42710</v>
      </c>
      <c r="K7" s="10">
        <v>74100</v>
      </c>
      <c r="L7" s="10">
        <v>100250</v>
      </c>
      <c r="M7" s="10">
        <v>67310</v>
      </c>
      <c r="N7" s="11">
        <v>156890</v>
      </c>
      <c r="O7" s="6">
        <f t="shared" si="0"/>
        <v>896530</v>
      </c>
    </row>
    <row r="8" spans="1:15" x14ac:dyDescent="0.25">
      <c r="A8" s="1"/>
      <c r="B8" s="1" t="s">
        <v>32</v>
      </c>
      <c r="C8" s="7">
        <v>46370</v>
      </c>
      <c r="D8" s="7">
        <v>46790</v>
      </c>
      <c r="E8" s="7">
        <v>21060</v>
      </c>
      <c r="F8" s="7">
        <v>26800</v>
      </c>
      <c r="G8" s="7">
        <v>51640</v>
      </c>
      <c r="H8" s="7">
        <v>61460</v>
      </c>
      <c r="I8" s="7">
        <v>83130</v>
      </c>
      <c r="J8" s="7">
        <v>32850</v>
      </c>
      <c r="K8" s="12">
        <v>0</v>
      </c>
      <c r="L8" s="7">
        <v>23550</v>
      </c>
      <c r="M8" s="7">
        <v>77690</v>
      </c>
      <c r="N8" s="7">
        <v>18470</v>
      </c>
      <c r="O8" s="6">
        <f>SUM(C8:N8)</f>
        <v>489810</v>
      </c>
    </row>
    <row r="9" spans="1:15" x14ac:dyDescent="0.25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6">
        <f t="shared" si="0"/>
        <v>0</v>
      </c>
    </row>
    <row r="10" spans="1:15" x14ac:dyDescent="0.25">
      <c r="A10" s="1"/>
      <c r="B10" s="4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  <c r="O10" s="6"/>
    </row>
    <row r="11" spans="1:15" x14ac:dyDescent="0.25">
      <c r="A11" s="1"/>
      <c r="B11" s="1" t="s">
        <v>11</v>
      </c>
      <c r="C11" s="7">
        <v>20000</v>
      </c>
      <c r="D11" s="7">
        <v>10000</v>
      </c>
      <c r="E11" s="7">
        <v>20000</v>
      </c>
      <c r="F11" s="7">
        <v>40000</v>
      </c>
      <c r="G11" s="9">
        <v>0</v>
      </c>
      <c r="H11" s="7">
        <v>20000</v>
      </c>
      <c r="I11" s="7">
        <v>20000</v>
      </c>
      <c r="J11" s="9">
        <v>0</v>
      </c>
      <c r="K11" s="9">
        <v>0</v>
      </c>
      <c r="L11" s="9">
        <v>0</v>
      </c>
      <c r="M11" s="7">
        <v>5000</v>
      </c>
      <c r="N11" s="8">
        <v>10000</v>
      </c>
      <c r="O11" s="6">
        <f t="shared" si="0"/>
        <v>145000</v>
      </c>
    </row>
    <row r="12" spans="1:15" x14ac:dyDescent="0.25">
      <c r="A12" s="1"/>
      <c r="B12" s="1" t="s">
        <v>12</v>
      </c>
      <c r="C12" s="7">
        <v>3000</v>
      </c>
      <c r="D12" s="7">
        <v>3000</v>
      </c>
      <c r="E12" s="7">
        <v>3000</v>
      </c>
      <c r="F12" s="7">
        <v>3000</v>
      </c>
      <c r="G12" s="7">
        <v>3040</v>
      </c>
      <c r="H12" s="7">
        <v>2920</v>
      </c>
      <c r="I12" s="7">
        <v>2920</v>
      </c>
      <c r="J12" s="7">
        <v>0</v>
      </c>
      <c r="K12" s="7">
        <v>4500</v>
      </c>
      <c r="L12" s="7">
        <v>3000</v>
      </c>
      <c r="M12" s="7">
        <v>3000</v>
      </c>
      <c r="N12" s="8">
        <v>3000</v>
      </c>
      <c r="O12" s="6">
        <f t="shared" si="0"/>
        <v>34380</v>
      </c>
    </row>
    <row r="13" spans="1:15" x14ac:dyDescent="0.25">
      <c r="A13" s="1"/>
      <c r="B13" s="1" t="s">
        <v>13</v>
      </c>
      <c r="C13" s="7">
        <v>4000</v>
      </c>
      <c r="D13" s="7">
        <v>3750</v>
      </c>
      <c r="E13" s="7">
        <v>8500</v>
      </c>
      <c r="F13" s="13">
        <v>0</v>
      </c>
      <c r="G13" s="9">
        <v>0</v>
      </c>
      <c r="H13" s="7">
        <v>5000</v>
      </c>
      <c r="I13" s="7">
        <v>0</v>
      </c>
      <c r="J13" s="7">
        <v>7000</v>
      </c>
      <c r="K13" s="7">
        <v>5000</v>
      </c>
      <c r="L13" s="9">
        <v>0</v>
      </c>
      <c r="M13" s="7">
        <v>10000</v>
      </c>
      <c r="N13" s="8">
        <v>3000</v>
      </c>
      <c r="O13" s="6">
        <f t="shared" si="0"/>
        <v>46250</v>
      </c>
    </row>
    <row r="14" spans="1:15" x14ac:dyDescent="0.25">
      <c r="A14" s="1"/>
      <c r="B14" s="1" t="s">
        <v>14</v>
      </c>
      <c r="C14" s="7">
        <v>1000</v>
      </c>
      <c r="D14" s="7">
        <v>2500</v>
      </c>
      <c r="E14" s="8">
        <v>4000</v>
      </c>
      <c r="F14" s="12">
        <v>0</v>
      </c>
      <c r="G14" s="9">
        <v>0</v>
      </c>
      <c r="H14" s="7">
        <v>3000</v>
      </c>
      <c r="I14" s="7">
        <v>0</v>
      </c>
      <c r="J14" s="7">
        <v>3000</v>
      </c>
      <c r="K14" s="7">
        <v>3000</v>
      </c>
      <c r="L14" s="9">
        <v>0</v>
      </c>
      <c r="M14" s="9">
        <v>0</v>
      </c>
      <c r="N14" s="8">
        <v>3000</v>
      </c>
      <c r="O14" s="6">
        <f t="shared" si="0"/>
        <v>19500</v>
      </c>
    </row>
    <row r="15" spans="1:15" x14ac:dyDescent="0.25">
      <c r="A15" s="1"/>
      <c r="B15" s="1" t="s">
        <v>15</v>
      </c>
      <c r="C15" s="7">
        <v>10000</v>
      </c>
      <c r="D15" s="7">
        <v>30000</v>
      </c>
      <c r="E15" s="7">
        <v>30000</v>
      </c>
      <c r="F15" s="13">
        <v>0</v>
      </c>
      <c r="G15" s="9">
        <v>0</v>
      </c>
      <c r="H15" s="7">
        <v>20000</v>
      </c>
      <c r="I15" s="7">
        <v>0</v>
      </c>
      <c r="J15" s="7">
        <v>40000</v>
      </c>
      <c r="K15" s="9">
        <v>0</v>
      </c>
      <c r="L15" s="9">
        <v>0</v>
      </c>
      <c r="M15" s="7">
        <v>5000</v>
      </c>
      <c r="N15" s="8">
        <v>15000</v>
      </c>
      <c r="O15" s="6">
        <f t="shared" si="0"/>
        <v>150000</v>
      </c>
    </row>
    <row r="16" spans="1:15" x14ac:dyDescent="0.25">
      <c r="A16" s="1"/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6">
        <f t="shared" si="0"/>
        <v>0</v>
      </c>
    </row>
    <row r="17" spans="1:15" x14ac:dyDescent="0.25">
      <c r="A17" s="1"/>
      <c r="B17" s="4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"/>
      <c r="O17" s="6"/>
    </row>
    <row r="18" spans="1:15" x14ac:dyDescent="0.25">
      <c r="A18" s="1"/>
      <c r="B18" s="1" t="s">
        <v>17</v>
      </c>
      <c r="C18" s="7">
        <v>73100</v>
      </c>
      <c r="D18" s="7">
        <v>110200</v>
      </c>
      <c r="E18" s="7">
        <v>97580</v>
      </c>
      <c r="F18" s="7">
        <v>95500</v>
      </c>
      <c r="G18" s="7">
        <v>49710</v>
      </c>
      <c r="H18" s="7">
        <v>96090</v>
      </c>
      <c r="I18" s="7">
        <v>123480</v>
      </c>
      <c r="J18" s="7">
        <v>102760</v>
      </c>
      <c r="K18" s="7">
        <v>52230</v>
      </c>
      <c r="L18" s="7">
        <v>137580</v>
      </c>
      <c r="M18" s="7">
        <v>90320</v>
      </c>
      <c r="N18" s="8">
        <v>115990</v>
      </c>
      <c r="O18" s="6">
        <f t="shared" si="0"/>
        <v>1144540</v>
      </c>
    </row>
    <row r="19" spans="1:15" x14ac:dyDescent="0.25">
      <c r="A19" s="1"/>
      <c r="B19" s="1" t="s">
        <v>33</v>
      </c>
      <c r="C19" s="7">
        <v>2544000</v>
      </c>
      <c r="D19" s="7">
        <v>2672750</v>
      </c>
      <c r="E19" s="7">
        <v>2756700</v>
      </c>
      <c r="F19" s="7">
        <v>2550200</v>
      </c>
      <c r="G19" s="7">
        <v>2330850</v>
      </c>
      <c r="H19" s="7">
        <v>2267300</v>
      </c>
      <c r="I19" s="7">
        <v>2711350</v>
      </c>
      <c r="J19" s="7">
        <v>2464300</v>
      </c>
      <c r="K19" s="7">
        <v>2562750</v>
      </c>
      <c r="L19" s="7">
        <v>2691550</v>
      </c>
      <c r="M19" s="7">
        <v>2931450</v>
      </c>
      <c r="N19" s="7">
        <v>2561600</v>
      </c>
      <c r="O19" s="6">
        <f t="shared" si="0"/>
        <v>31044800</v>
      </c>
    </row>
    <row r="20" spans="1:15" x14ac:dyDescent="0.25">
      <c r="A20" s="1"/>
      <c r="B20" s="1" t="s">
        <v>42</v>
      </c>
      <c r="C20" s="7">
        <v>271820</v>
      </c>
      <c r="D20" s="7">
        <v>291630</v>
      </c>
      <c r="E20" s="7">
        <v>335160</v>
      </c>
      <c r="F20" s="7">
        <v>363900</v>
      </c>
      <c r="G20" s="7">
        <v>322580</v>
      </c>
      <c r="H20" s="7">
        <v>259180</v>
      </c>
      <c r="I20" s="7">
        <v>307380</v>
      </c>
      <c r="J20" s="7">
        <v>333860</v>
      </c>
      <c r="K20" s="7">
        <v>488360</v>
      </c>
      <c r="L20" s="7">
        <v>454290</v>
      </c>
      <c r="M20" s="7">
        <v>414230</v>
      </c>
      <c r="N20" s="7">
        <v>498130</v>
      </c>
      <c r="O20" s="6">
        <f t="shared" si="0"/>
        <v>4340520</v>
      </c>
    </row>
    <row r="21" spans="1:15" x14ac:dyDescent="0.25">
      <c r="A21" s="1"/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  <c r="O21" s="6">
        <f t="shared" si="0"/>
        <v>0</v>
      </c>
    </row>
    <row r="22" spans="1:15" x14ac:dyDescent="0.25">
      <c r="A22" s="1"/>
      <c r="B22" s="4" t="s">
        <v>34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4"/>
      <c r="O22" s="6"/>
    </row>
    <row r="23" spans="1:15" x14ac:dyDescent="0.25">
      <c r="A23" s="1"/>
      <c r="B23" s="1" t="s">
        <v>35</v>
      </c>
      <c r="C23" s="7">
        <v>50000</v>
      </c>
      <c r="D23" s="7">
        <v>40000</v>
      </c>
      <c r="E23" s="7">
        <v>30000</v>
      </c>
      <c r="F23" s="7">
        <v>50000</v>
      </c>
      <c r="G23" s="7">
        <v>40000</v>
      </c>
      <c r="H23" s="7">
        <v>40000</v>
      </c>
      <c r="I23" s="7">
        <v>40000</v>
      </c>
      <c r="J23" s="7">
        <v>60000</v>
      </c>
      <c r="K23" s="7">
        <v>30000</v>
      </c>
      <c r="L23" s="7">
        <v>65000</v>
      </c>
      <c r="M23" s="7">
        <v>20000</v>
      </c>
      <c r="N23" s="7">
        <v>60000</v>
      </c>
      <c r="O23" s="6">
        <f t="shared" si="0"/>
        <v>525000</v>
      </c>
    </row>
    <row r="24" spans="1:15" x14ac:dyDescent="0.25">
      <c r="A24" s="1"/>
      <c r="B24" s="1" t="s">
        <v>36</v>
      </c>
      <c r="C24" s="7">
        <v>20000</v>
      </c>
      <c r="D24" s="7">
        <v>40000</v>
      </c>
      <c r="E24" s="7">
        <v>40000</v>
      </c>
      <c r="F24" s="7">
        <v>40000</v>
      </c>
      <c r="G24" s="7">
        <v>40000</v>
      </c>
      <c r="H24" s="7">
        <v>40000</v>
      </c>
      <c r="I24" s="7">
        <v>40000</v>
      </c>
      <c r="J24" s="7">
        <v>40000</v>
      </c>
      <c r="K24" s="7">
        <v>40000</v>
      </c>
      <c r="L24" s="7">
        <v>60000</v>
      </c>
      <c r="M24" s="7">
        <v>40000</v>
      </c>
      <c r="N24" s="7">
        <v>60000</v>
      </c>
      <c r="O24" s="6">
        <f t="shared" si="0"/>
        <v>500000</v>
      </c>
    </row>
    <row r="25" spans="1:15" x14ac:dyDescent="0.25">
      <c r="A25" s="1"/>
      <c r="B25" s="1" t="s">
        <v>37</v>
      </c>
      <c r="C25" s="7">
        <v>10000</v>
      </c>
      <c r="D25" s="7">
        <v>20000</v>
      </c>
      <c r="E25" s="7">
        <v>30625</v>
      </c>
      <c r="F25" s="7">
        <v>20000</v>
      </c>
      <c r="G25" s="7">
        <v>19975</v>
      </c>
      <c r="H25" s="7">
        <v>10000</v>
      </c>
      <c r="I25" s="7">
        <v>30000</v>
      </c>
      <c r="J25" s="7">
        <v>20000</v>
      </c>
      <c r="K25" s="7">
        <v>5000</v>
      </c>
      <c r="L25" s="7">
        <v>35000</v>
      </c>
      <c r="M25" s="7">
        <v>35000</v>
      </c>
      <c r="N25" s="7">
        <v>20000</v>
      </c>
      <c r="O25" s="6">
        <f t="shared" si="0"/>
        <v>255600</v>
      </c>
    </row>
    <row r="26" spans="1:15" x14ac:dyDescent="0.25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/>
      <c r="O26" s="6">
        <f t="shared" si="0"/>
        <v>0</v>
      </c>
    </row>
    <row r="27" spans="1:15" x14ac:dyDescent="0.25">
      <c r="A27" s="1"/>
      <c r="B27" s="4" t="s">
        <v>46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/>
      <c r="O27" s="6"/>
    </row>
    <row r="28" spans="1:15" x14ac:dyDescent="0.25">
      <c r="A28" s="1"/>
      <c r="B28" s="1" t="s">
        <v>47</v>
      </c>
      <c r="C28" s="7">
        <v>140000</v>
      </c>
      <c r="D28" s="7">
        <v>140000</v>
      </c>
      <c r="E28" s="7">
        <v>140000</v>
      </c>
      <c r="F28" s="7">
        <v>160000</v>
      </c>
      <c r="G28" s="7">
        <v>120000</v>
      </c>
      <c r="H28" s="7">
        <v>120000</v>
      </c>
      <c r="I28" s="7">
        <v>200000</v>
      </c>
      <c r="J28" s="7">
        <v>100000</v>
      </c>
      <c r="K28" s="7">
        <v>180000</v>
      </c>
      <c r="L28" s="7">
        <v>180000</v>
      </c>
      <c r="M28" s="7">
        <v>160000</v>
      </c>
      <c r="N28" s="7">
        <v>180000</v>
      </c>
      <c r="O28" s="6">
        <f t="shared" si="0"/>
        <v>1820000</v>
      </c>
    </row>
    <row r="29" spans="1:15" x14ac:dyDescent="0.25">
      <c r="A29" s="1"/>
      <c r="B29" s="1" t="s">
        <v>48</v>
      </c>
      <c r="C29" s="9">
        <v>0</v>
      </c>
      <c r="D29" s="7">
        <v>66500</v>
      </c>
      <c r="E29" s="7">
        <v>66500</v>
      </c>
      <c r="F29" s="7">
        <v>66500</v>
      </c>
      <c r="G29" s="7">
        <v>66500</v>
      </c>
      <c r="H29" s="7">
        <v>66500</v>
      </c>
      <c r="I29" s="7">
        <v>20000</v>
      </c>
      <c r="J29" s="7">
        <v>199500</v>
      </c>
      <c r="K29" s="9">
        <v>0</v>
      </c>
      <c r="L29" s="7">
        <v>133000</v>
      </c>
      <c r="M29" s="9">
        <v>0</v>
      </c>
      <c r="N29" s="7">
        <v>66500</v>
      </c>
      <c r="O29" s="6">
        <f t="shared" si="0"/>
        <v>751500</v>
      </c>
    </row>
    <row r="30" spans="1:15" x14ac:dyDescent="0.25">
      <c r="A30" s="1"/>
      <c r="B30" s="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4"/>
      <c r="O30" s="6">
        <f t="shared" si="0"/>
        <v>0</v>
      </c>
    </row>
    <row r="31" spans="1:15" x14ac:dyDescent="0.25">
      <c r="A31" s="1"/>
      <c r="B31" s="4" t="s">
        <v>43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"/>
      <c r="O31" s="6"/>
    </row>
    <row r="32" spans="1:15" x14ac:dyDescent="0.25">
      <c r="A32" s="1"/>
      <c r="B32" s="1" t="s">
        <v>44</v>
      </c>
      <c r="C32" s="7">
        <v>673450</v>
      </c>
      <c r="D32" s="7">
        <v>583030</v>
      </c>
      <c r="E32" s="7">
        <v>635890</v>
      </c>
      <c r="F32" s="7">
        <v>579340</v>
      </c>
      <c r="G32" s="7">
        <v>554670</v>
      </c>
      <c r="H32" s="7">
        <v>580700</v>
      </c>
      <c r="I32" s="7">
        <v>579320</v>
      </c>
      <c r="J32" s="7">
        <v>587300</v>
      </c>
      <c r="K32" s="7">
        <v>506720</v>
      </c>
      <c r="L32" s="7">
        <v>633870</v>
      </c>
      <c r="M32" s="7">
        <v>532780</v>
      </c>
      <c r="N32" s="7">
        <v>568000</v>
      </c>
      <c r="O32" s="6">
        <f t="shared" si="0"/>
        <v>7015070</v>
      </c>
    </row>
    <row r="33" spans="1:15" x14ac:dyDescent="0.25">
      <c r="A33" s="1"/>
      <c r="B33" s="1" t="s">
        <v>45</v>
      </c>
      <c r="C33" s="15">
        <v>65550</v>
      </c>
      <c r="D33" s="15">
        <v>60140</v>
      </c>
      <c r="E33" s="15">
        <v>81290</v>
      </c>
      <c r="F33" s="15">
        <v>72460</v>
      </c>
      <c r="G33" s="15">
        <v>107140</v>
      </c>
      <c r="H33" s="15">
        <v>97940</v>
      </c>
      <c r="I33" s="15">
        <v>115310</v>
      </c>
      <c r="J33" s="15">
        <v>128350</v>
      </c>
      <c r="K33" s="15">
        <v>111900</v>
      </c>
      <c r="L33" s="15">
        <v>116650</v>
      </c>
      <c r="M33" s="15">
        <v>110360</v>
      </c>
      <c r="N33" s="15">
        <v>109700</v>
      </c>
      <c r="O33" s="6">
        <f t="shared" si="0"/>
        <v>1176790</v>
      </c>
    </row>
    <row r="34" spans="1:15" x14ac:dyDescent="0.25">
      <c r="A34" s="1"/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4"/>
      <c r="O34" s="6">
        <f t="shared" si="0"/>
        <v>0</v>
      </c>
    </row>
    <row r="35" spans="1:15" x14ac:dyDescent="0.25">
      <c r="A35" s="1"/>
      <c r="B35" s="4" t="s">
        <v>38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4"/>
      <c r="O35" s="6"/>
    </row>
    <row r="36" spans="1:15" x14ac:dyDescent="0.25">
      <c r="A36" s="1"/>
      <c r="B36" s="1" t="s">
        <v>39</v>
      </c>
      <c r="C36" s="15">
        <f>36443+233419+119561</f>
        <v>389423</v>
      </c>
      <c r="D36" s="15">
        <f>36305+177453+140116</f>
        <v>353874</v>
      </c>
      <c r="E36" s="15">
        <f>36340+178602+240560</f>
        <v>455502</v>
      </c>
      <c r="F36" s="15">
        <f>37892+224442+100694</f>
        <v>363028</v>
      </c>
      <c r="G36" s="15">
        <f>45253+214024+60740</f>
        <v>320017</v>
      </c>
      <c r="H36" s="15">
        <f>47948+231368+101960</f>
        <v>381276</v>
      </c>
      <c r="I36" s="15">
        <f>36854+358916+83550</f>
        <v>479320</v>
      </c>
      <c r="J36" s="15">
        <f>45907+324771+83560</f>
        <v>454238</v>
      </c>
      <c r="K36" s="15">
        <f>39655+256360+82160</f>
        <v>378175</v>
      </c>
      <c r="L36" s="15">
        <f>166160+48793+106756+141649</f>
        <v>463358</v>
      </c>
      <c r="M36" s="15">
        <f>167976+36833+246051</f>
        <v>450860</v>
      </c>
      <c r="N36" s="15">
        <f>244062+260105+34173</f>
        <v>538340</v>
      </c>
      <c r="O36" s="6">
        <f t="shared" si="0"/>
        <v>5027411</v>
      </c>
    </row>
    <row r="37" spans="1:15" x14ac:dyDescent="0.25">
      <c r="A37" s="1"/>
      <c r="B37" s="1" t="s">
        <v>40</v>
      </c>
      <c r="C37" s="15">
        <v>60030</v>
      </c>
      <c r="D37" s="15">
        <v>100030</v>
      </c>
      <c r="E37" s="15">
        <v>100050</v>
      </c>
      <c r="F37" s="15">
        <v>76580</v>
      </c>
      <c r="G37" s="15">
        <v>83930</v>
      </c>
      <c r="H37" s="15">
        <v>81630</v>
      </c>
      <c r="I37" s="15">
        <v>62220</v>
      </c>
      <c r="J37" s="15">
        <v>118490</v>
      </c>
      <c r="K37" s="15">
        <v>79910</v>
      </c>
      <c r="L37" s="15">
        <v>59880</v>
      </c>
      <c r="M37" s="15">
        <v>40020</v>
      </c>
      <c r="N37" s="15">
        <v>60000</v>
      </c>
      <c r="O37" s="6">
        <f t="shared" si="0"/>
        <v>922770</v>
      </c>
    </row>
    <row r="38" spans="1:15" x14ac:dyDescent="0.25">
      <c r="A38" s="1"/>
      <c r="B38" s="1" t="s">
        <v>41</v>
      </c>
      <c r="C38" s="7">
        <v>0</v>
      </c>
      <c r="D38" s="7">
        <v>0</v>
      </c>
      <c r="E38" s="7">
        <v>0</v>
      </c>
      <c r="F38" s="9">
        <v>0</v>
      </c>
      <c r="G38" s="7">
        <v>20000</v>
      </c>
      <c r="H38" s="7">
        <v>20000</v>
      </c>
      <c r="I38" s="7">
        <v>20000</v>
      </c>
      <c r="J38" s="9">
        <v>0</v>
      </c>
      <c r="K38" s="7">
        <v>21375</v>
      </c>
      <c r="L38" s="7">
        <v>41375</v>
      </c>
      <c r="M38" s="7">
        <v>62750</v>
      </c>
      <c r="N38" s="7">
        <v>64125</v>
      </c>
      <c r="O38" s="1">
        <f>SUM(C38:N38)</f>
        <v>249625</v>
      </c>
    </row>
    <row r="40" spans="1:15" x14ac:dyDescent="0.25">
      <c r="A40" s="3" t="s">
        <v>30</v>
      </c>
    </row>
  </sheetData>
  <mergeCells count="1">
    <mergeCell ref="C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Входное сырье</vt:lpstr>
      <vt:lpstr>Лист1</vt:lpstr>
      <vt:lpstr>перечень ВС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2022-11-08T09:54:24Z</dcterms:modified>
</cp:coreProperties>
</file>